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pearson/Downloads/"/>
    </mc:Choice>
  </mc:AlternateContent>
  <xr:revisionPtr revIDLastSave="0" documentId="8_{731B8D4E-E765-994E-8398-230811837B11}" xr6:coauthVersionLast="45" xr6:coauthVersionMax="45" xr10:uidLastSave="{00000000-0000-0000-0000-000000000000}"/>
  <bookViews>
    <workbookView xWindow="140" yWindow="460" windowWidth="23260" windowHeight="13700" activeTab="3" xr2:uid="{245103A5-0CA7-44AC-B14E-B7A39FE7648F}"/>
  </bookViews>
  <sheets>
    <sheet name="Assumptions" sheetId="2" r:id="rId1"/>
    <sheet name="Soft-Touch iPod" sheetId="1" r:id="rId2"/>
    <sheet name="Slim Line " sheetId="3" r:id="rId3"/>
    <sheet name="Decis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4" i="2" l="1"/>
  <c r="B25" i="3"/>
  <c r="B26" i="1"/>
  <c r="B25" i="1"/>
  <c r="C20" i="1"/>
  <c r="D20" i="1"/>
  <c r="E20" i="1"/>
  <c r="F20" i="1"/>
  <c r="D17" i="1"/>
  <c r="E17" i="1"/>
  <c r="F17" i="1"/>
  <c r="D15" i="1"/>
  <c r="E15" i="1"/>
  <c r="F15" i="1"/>
  <c r="D14" i="1"/>
  <c r="E14" i="1"/>
  <c r="F14" i="1"/>
  <c r="D13" i="1"/>
  <c r="E13" i="1"/>
  <c r="F13" i="1"/>
  <c r="D11" i="1"/>
  <c r="E11" i="1"/>
  <c r="F11" i="1"/>
  <c r="C11" i="1"/>
  <c r="C13" i="1" s="1"/>
  <c r="C14" i="1" s="1"/>
  <c r="C20" i="3" l="1"/>
  <c r="C21" i="3" s="1"/>
  <c r="B20" i="3"/>
  <c r="B21" i="3" s="1"/>
  <c r="C8" i="3"/>
  <c r="B8" i="3"/>
  <c r="C7" i="3"/>
  <c r="B7" i="3"/>
  <c r="C22" i="3" l="1"/>
  <c r="B22" i="3"/>
  <c r="B19" i="3"/>
  <c r="C18" i="3"/>
  <c r="C17" i="3"/>
  <c r="B17" i="3"/>
  <c r="A18" i="3"/>
  <c r="C16" i="3"/>
  <c r="C19" i="3" s="1"/>
  <c r="B16" i="3"/>
  <c r="A17" i="3"/>
  <c r="B18" i="3"/>
  <c r="C9" i="3"/>
  <c r="B9" i="3"/>
  <c r="B5" i="3"/>
  <c r="C5" i="3"/>
  <c r="A5" i="3"/>
  <c r="C4" i="3"/>
  <c r="B4" i="3"/>
  <c r="A4" i="3"/>
  <c r="C3" i="3"/>
  <c r="B3" i="3"/>
  <c r="B6" i="3" s="1"/>
  <c r="C34" i="2"/>
  <c r="C23" i="3" l="1"/>
  <c r="C6" i="3"/>
  <c r="C10" i="3" s="1"/>
  <c r="B10" i="3"/>
  <c r="B23" i="3" l="1"/>
  <c r="B12" i="3"/>
  <c r="G17" i="1" l="1"/>
  <c r="C17" i="1"/>
  <c r="A12" i="1"/>
  <c r="G11" i="1"/>
  <c r="B18" i="2" l="1"/>
  <c r="B16" i="2"/>
  <c r="B17" i="2"/>
  <c r="D21" i="1" l="1"/>
  <c r="E21" i="1"/>
  <c r="F21" i="1"/>
  <c r="G21" i="1"/>
  <c r="C21" i="1"/>
  <c r="A21" i="1"/>
  <c r="G16" i="1"/>
  <c r="B4" i="1"/>
  <c r="B5" i="1"/>
  <c r="B3" i="1"/>
  <c r="D9" i="1"/>
  <c r="E9" i="1"/>
  <c r="F9" i="1"/>
  <c r="G9" i="1"/>
  <c r="C9" i="1"/>
  <c r="D8" i="1"/>
  <c r="E8" i="1"/>
  <c r="F8" i="1"/>
  <c r="G8" i="1"/>
  <c r="C8" i="1"/>
  <c r="D7" i="1"/>
  <c r="E7" i="1"/>
  <c r="D22" i="2" s="1"/>
  <c r="F7" i="1"/>
  <c r="E22" i="2" s="1"/>
  <c r="G7" i="1"/>
  <c r="C7" i="1"/>
  <c r="A5" i="1"/>
  <c r="E24" i="2" l="1"/>
  <c r="E23" i="2"/>
  <c r="E25" i="2" s="1"/>
  <c r="C10" i="1"/>
  <c r="C15" i="1" s="1"/>
  <c r="B22" i="2"/>
  <c r="D10" i="1"/>
  <c r="C22" i="2"/>
  <c r="D24" i="2"/>
  <c r="D23" i="2"/>
  <c r="B24" i="2"/>
  <c r="B23" i="2"/>
  <c r="C24" i="2"/>
  <c r="C23" i="2"/>
  <c r="G10" i="1"/>
  <c r="F10" i="1"/>
  <c r="E10" i="1"/>
  <c r="C2" i="1"/>
  <c r="D2" i="1" s="1"/>
  <c r="E2" i="1" s="1"/>
  <c r="F2" i="1" s="1"/>
  <c r="G2" i="1" s="1"/>
  <c r="E22" i="1" l="1"/>
  <c r="D22" i="1"/>
  <c r="C22" i="1"/>
  <c r="F23" i="2"/>
  <c r="D25" i="2"/>
  <c r="C25" i="2"/>
  <c r="F24" i="2"/>
  <c r="F22" i="2"/>
  <c r="B25" i="2"/>
  <c r="F22" i="1" l="1"/>
  <c r="F25" i="2"/>
  <c r="B6" i="1" l="1"/>
  <c r="B20" i="1" s="1"/>
  <c r="B22" i="1" s="1"/>
  <c r="G19" i="1"/>
  <c r="B19" i="2"/>
  <c r="B20" i="2" s="1"/>
  <c r="C24" i="1" l="1"/>
  <c r="D24" i="1" s="1"/>
  <c r="G12" i="1"/>
  <c r="G13" i="1" s="1"/>
  <c r="G18" i="1"/>
  <c r="G14" i="1" l="1"/>
  <c r="G15" i="1" s="1"/>
  <c r="G20" i="1" s="1"/>
  <c r="G22" i="1" s="1"/>
  <c r="E24" i="1"/>
  <c r="F24" i="1" s="1"/>
  <c r="G24" i="1" l="1"/>
</calcChain>
</file>

<file path=xl/sharedStrings.xml><?xml version="1.0" encoding="utf-8"?>
<sst xmlns="http://schemas.openxmlformats.org/spreadsheetml/2006/main" count="75" uniqueCount="59">
  <si>
    <t>Year</t>
  </si>
  <si>
    <t>R&amp;D</t>
  </si>
  <si>
    <t>Marketing</t>
  </si>
  <si>
    <t>AVC per Unit</t>
  </si>
  <si>
    <t>lifespan</t>
  </si>
  <si>
    <t>Increamental Fixed Cost</t>
  </si>
  <si>
    <t>Sales</t>
  </si>
  <si>
    <t>Sales units</t>
  </si>
  <si>
    <t>Selling Price per Unit</t>
  </si>
  <si>
    <t>Equipement Cost</t>
  </si>
  <si>
    <t>MACRS 7 Years</t>
  </si>
  <si>
    <t xml:space="preserve">Sales </t>
  </si>
  <si>
    <t>Variable Cost</t>
  </si>
  <si>
    <t>Fixed Cost</t>
  </si>
  <si>
    <t>Depreciation</t>
  </si>
  <si>
    <t>Cash inflow</t>
  </si>
  <si>
    <t>Cashflow Before Tax</t>
  </si>
  <si>
    <t>Tax Rate</t>
  </si>
  <si>
    <t>Salvage value</t>
  </si>
  <si>
    <t>Salvage Value</t>
  </si>
  <si>
    <t>Net Casflow</t>
  </si>
  <si>
    <t>Discounting Factors@10%</t>
  </si>
  <si>
    <t>Present Value</t>
  </si>
  <si>
    <t>Purchase Price of the Equipment</t>
  </si>
  <si>
    <t>Less Salvage Value</t>
  </si>
  <si>
    <t>Depreciation Tax Credit Allowed</t>
  </si>
  <si>
    <t>Less 5 years MACRS Depreciation</t>
  </si>
  <si>
    <t xml:space="preserve">Depreciation Adjustment </t>
  </si>
  <si>
    <t>Year 5 Depreciation adjustment</t>
  </si>
  <si>
    <t>Add back Depreciation</t>
  </si>
  <si>
    <t>Add back Depreciation Adj Y5</t>
  </si>
  <si>
    <t xml:space="preserve">Net Working Capital </t>
  </si>
  <si>
    <t>Account Receivables 10% of sales</t>
  </si>
  <si>
    <t>Inventory @15  of Net Vaiable Cost</t>
  </si>
  <si>
    <t xml:space="preserve"> Payables @10 %of Net Vaiable Cost</t>
  </si>
  <si>
    <t>Change in Net Working Capital</t>
  </si>
  <si>
    <t>Working Capital</t>
  </si>
  <si>
    <t>Return of Net Working Capital</t>
  </si>
  <si>
    <t>NPV</t>
  </si>
  <si>
    <t>Payback Period</t>
  </si>
  <si>
    <t>Cumilative Cashflow</t>
  </si>
  <si>
    <t>Sales Quantity</t>
  </si>
  <si>
    <t>Selling Price</t>
  </si>
  <si>
    <t>Slim-Line data assuming no Soft-Touch product introduction</t>
  </si>
  <si>
    <t>Slim-Line data assuming Soft-Touch product introduction</t>
  </si>
  <si>
    <t>Slim Line Cashflow Before Introduction of Soft Touch</t>
  </si>
  <si>
    <t xml:space="preserve">Year </t>
  </si>
  <si>
    <t>Taxes</t>
  </si>
  <si>
    <t xml:space="preserve"> Cashflow</t>
  </si>
  <si>
    <t xml:space="preserve">PV factor </t>
  </si>
  <si>
    <t>PV</t>
  </si>
  <si>
    <t>Present  Value</t>
  </si>
  <si>
    <t>Soft Touch iPod</t>
  </si>
  <si>
    <t>Assumptions</t>
  </si>
  <si>
    <t>General Assumptions</t>
  </si>
  <si>
    <t>Tax@35%</t>
  </si>
  <si>
    <t>Cashflow after tax</t>
  </si>
  <si>
    <t>Net cashflow</t>
  </si>
  <si>
    <t>Net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</si>
</sst>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&quot;$&quot;#,##0.00"/>
    <numFmt numFmtId="166" formatCode="0.0000"/>
    <numFmt numFmtId="167" formatCode="_(&quot;$&quot;* #,##0.0000_);_(&quot;$&quot;* \(#,##0.0000\);_(&quot;$&quot;* &quot;-&quot;????_);_(@_)"/>
    <numFmt numFmtId="168" formatCode="#,##0.0"/>
    <numFmt numFmtId="169" formatCode="_(* #,##0_);_(* \(#,##0\);_(* &quot;-&quot;??_);_(@_)"/>
    <numFmt numFmtId="170" formatCode="_(&quot;$&quot;* #,##0.00_);_(&quot;$&quot;* \(#,##0.00\);_(&quot;$&quot;* &quot;-&quot;??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u/>
      <sz val="18"/>
      <color theme="1"/>
      <name val="Times New Roman"/>
      <family val="1"/>
    </font>
    <font>
      <b/>
      <i/>
      <u/>
      <sz val="12"/>
      <color theme="1"/>
      <name val="Century Gothic"/>
      <family val="2"/>
    </font>
    <font>
      <b/>
      <sz val="18"/>
      <color theme="1"/>
      <name val="Century Gothic"/>
      <family val="2"/>
    </font>
    <font>
      <sz val="18"/>
      <color theme="1"/>
      <name val="Century Gothic"/>
      <family val="2"/>
    </font>
    <font>
      <b/>
      <u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/>
    <xf numFmtId="43" fontId="5" fillId="2" borderId="0" xfId="1" applyFont="1" applyFill="1"/>
    <xf numFmtId="10" fontId="5" fillId="2" borderId="0" xfId="2" applyNumberFormat="1" applyFont="1" applyFill="1"/>
    <xf numFmtId="9" fontId="5" fillId="2" borderId="0" xfId="2" applyFont="1" applyFill="1"/>
    <xf numFmtId="0" fontId="7" fillId="2" borderId="0" xfId="0" applyFont="1" applyFill="1"/>
    <xf numFmtId="43" fontId="5" fillId="2" borderId="0" xfId="2" applyNumberFormat="1" applyFont="1" applyFill="1"/>
    <xf numFmtId="0" fontId="2" fillId="2" borderId="0" xfId="0" applyFont="1" applyFill="1" applyAlignment="1">
      <alignment vertical="center"/>
    </xf>
    <xf numFmtId="43" fontId="5" fillId="2" borderId="1" xfId="1" applyFont="1" applyFill="1" applyBorder="1"/>
    <xf numFmtId="0" fontId="6" fillId="2" borderId="0" xfId="0" applyFont="1" applyFill="1" applyAlignment="1">
      <alignment vertical="center"/>
    </xf>
    <xf numFmtId="0" fontId="0" fillId="2" borderId="0" xfId="0" applyFill="1"/>
    <xf numFmtId="164" fontId="5" fillId="2" borderId="0" xfId="2" applyNumberFormat="1" applyFont="1" applyFill="1"/>
    <xf numFmtId="43" fontId="4" fillId="2" borderId="2" xfId="1" applyFont="1" applyFill="1" applyBorder="1"/>
    <xf numFmtId="164" fontId="5" fillId="2" borderId="0" xfId="0" applyNumberFormat="1" applyFont="1" applyFill="1"/>
    <xf numFmtId="164" fontId="4" fillId="2" borderId="0" xfId="0" applyNumberFormat="1" applyFont="1" applyFill="1"/>
    <xf numFmtId="164" fontId="4" fillId="2" borderId="2" xfId="0" applyNumberFormat="1" applyFont="1" applyFill="1" applyBorder="1"/>
    <xf numFmtId="0" fontId="3" fillId="2" borderId="0" xfId="0" applyFont="1" applyFill="1"/>
    <xf numFmtId="169" fontId="3" fillId="2" borderId="0" xfId="1" applyNumberFormat="1" applyFont="1" applyFill="1"/>
    <xf numFmtId="43" fontId="3" fillId="2" borderId="0" xfId="1" applyFont="1" applyFill="1"/>
    <xf numFmtId="164" fontId="3" fillId="2" borderId="0" xfId="0" applyNumberFormat="1" applyFont="1" applyFill="1"/>
    <xf numFmtId="0" fontId="4" fillId="2" borderId="3" xfId="0" applyFont="1" applyFill="1" applyBorder="1"/>
    <xf numFmtId="165" fontId="5" fillId="2" borderId="0" xfId="0" applyNumberFormat="1" applyFont="1" applyFill="1"/>
    <xf numFmtId="0" fontId="5" fillId="2" borderId="1" xfId="0" applyFont="1" applyFill="1" applyBorder="1"/>
    <xf numFmtId="164" fontId="5" fillId="2" borderId="1" xfId="0" applyNumberFormat="1" applyFont="1" applyFill="1" applyBorder="1"/>
    <xf numFmtId="166" fontId="5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5" fillId="2" borderId="4" xfId="0" applyFont="1" applyFill="1" applyBorder="1"/>
    <xf numFmtId="164" fontId="5" fillId="2" borderId="5" xfId="0" applyNumberFormat="1" applyFont="1" applyFill="1" applyBorder="1"/>
    <xf numFmtId="164" fontId="5" fillId="2" borderId="3" xfId="0" applyNumberFormat="1" applyFont="1" applyFill="1" applyBorder="1"/>
    <xf numFmtId="0" fontId="5" fillId="2" borderId="6" xfId="0" applyFont="1" applyFill="1" applyBorder="1"/>
    <xf numFmtId="168" fontId="4" fillId="2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164" fontId="4" fillId="2" borderId="3" xfId="0" applyNumberFormat="1" applyFont="1" applyFill="1" applyBorder="1"/>
    <xf numFmtId="0" fontId="5" fillId="2" borderId="2" xfId="0" applyFont="1" applyFill="1" applyBorder="1"/>
    <xf numFmtId="170" fontId="5" fillId="2" borderId="2" xfId="0" applyNumberFormat="1" applyFont="1" applyFill="1" applyBorder="1"/>
    <xf numFmtId="167" fontId="5" fillId="2" borderId="0" xfId="0" applyNumberFormat="1" applyFont="1" applyFill="1" applyBorder="1"/>
    <xf numFmtId="170" fontId="4" fillId="2" borderId="3" xfId="0" applyNumberFormat="1" applyFont="1" applyFill="1" applyBorder="1"/>
    <xf numFmtId="0" fontId="4" fillId="3" borderId="0" xfId="0" applyFont="1" applyFill="1"/>
    <xf numFmtId="0" fontId="10" fillId="2" borderId="0" xfId="0" applyFont="1" applyFill="1"/>
    <xf numFmtId="0" fontId="8" fillId="3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</xdr:row>
      <xdr:rowOff>161924</xdr:rowOff>
    </xdr:from>
    <xdr:to>
      <xdr:col>15</xdr:col>
      <xdr:colOff>581025</xdr:colOff>
      <xdr:row>19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5D8373-1F0A-4DE8-B534-DD1922C1AE2E}"/>
            </a:ext>
          </a:extLst>
        </xdr:cNvPr>
        <xdr:cNvSpPr txBox="1"/>
      </xdr:nvSpPr>
      <xdr:spPr>
        <a:xfrm>
          <a:off x="752475" y="352424"/>
          <a:ext cx="8972550" cy="328612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latin typeface="Century Gothic" panose="020B0502020202020204" pitchFamily="34" charset="0"/>
            </a:rPr>
            <a:t>Decision</a:t>
          </a:r>
        </a:p>
        <a:p>
          <a:r>
            <a:rPr lang="en-US" sz="1400">
              <a:latin typeface="Century Gothic" panose="020B0502020202020204" pitchFamily="34" charset="0"/>
            </a:rPr>
            <a:t>According</a:t>
          </a:r>
          <a:r>
            <a:rPr lang="en-US" sz="1400" baseline="0">
              <a:latin typeface="Century Gothic" panose="020B0502020202020204" pitchFamily="34" charset="0"/>
            </a:rPr>
            <a:t> to the Cashflow  analysis done on the new product, its effect on the existing product line, the compny should </a:t>
          </a:r>
          <a:r>
            <a:rPr lang="en-US" sz="1400" b="1" baseline="0">
              <a:latin typeface="Century Gothic" panose="020B0502020202020204" pitchFamily="34" charset="0"/>
            </a:rPr>
            <a:t>NOT</a:t>
          </a:r>
          <a:r>
            <a:rPr lang="en-US" sz="1400" baseline="0">
              <a:latin typeface="Century Gothic" panose="020B0502020202020204" pitchFamily="34" charset="0"/>
            </a:rPr>
            <a:t> venture into the production of </a:t>
          </a:r>
        </a:p>
        <a:p>
          <a:r>
            <a:rPr lang="en-US" sz="1400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soft-Touch because of the following</a:t>
          </a:r>
        </a:p>
        <a:p>
          <a:endParaRPr lang="en-US" sz="1400" baseline="0">
            <a:solidFill>
              <a:schemeClr val="accent2">
                <a:lumMod val="20000"/>
                <a:lumOff val="80000"/>
              </a:schemeClr>
            </a:solidFill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1.Athough the present value of the soft-Touch is positive, it is less than the current Slime line and therefore should be rejected</a:t>
          </a:r>
        </a:p>
        <a:p>
          <a:endParaRPr lang="en-US" sz="1400" baseline="0"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2.The new project has a longer  payback period compared to the existing Slim line product.According to Payback period, investement with shoter payback priod are prefered and therefore the company shouldnt venture into the new product.</a:t>
          </a:r>
        </a:p>
        <a:p>
          <a:endParaRPr lang="en-US" sz="1400" baseline="0"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3.The introduction of the new product reduces substantialy the Slime line cashflow and as such the company should not venture into it.</a:t>
          </a:r>
          <a:endParaRPr lang="en-US" sz="1400">
            <a:latin typeface="Century Gothic" panose="020B0502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B564-4197-4EB8-AAC3-B111BDF7ED46}">
  <dimension ref="A1:H38"/>
  <sheetViews>
    <sheetView workbookViewId="0">
      <selection activeCell="D35" sqref="D35"/>
    </sheetView>
  </sheetViews>
  <sheetFormatPr baseColWidth="10" defaultColWidth="9.1640625" defaultRowHeight="16" x14ac:dyDescent="0.2"/>
  <cols>
    <col min="1" max="1" width="47.5" style="1" bestFit="1" customWidth="1"/>
    <col min="2" max="2" width="23.1640625" style="1" bestFit="1" customWidth="1"/>
    <col min="3" max="5" width="18.83203125" style="1" bestFit="1" customWidth="1"/>
    <col min="6" max="6" width="19.1640625" style="1" bestFit="1" customWidth="1"/>
    <col min="7" max="16384" width="9.1640625" style="1"/>
  </cols>
  <sheetData>
    <row r="1" spans="1:8" ht="23" x14ac:dyDescent="0.25">
      <c r="A1" s="41" t="s">
        <v>53</v>
      </c>
      <c r="B1" s="41"/>
      <c r="C1" s="41"/>
      <c r="D1" s="41"/>
      <c r="E1" s="41"/>
      <c r="F1" s="41"/>
    </row>
    <row r="2" spans="1:8" x14ac:dyDescent="0.2">
      <c r="A2" s="40" t="s">
        <v>54</v>
      </c>
    </row>
    <row r="3" spans="1:8" x14ac:dyDescent="0.2">
      <c r="A3" s="1" t="s">
        <v>3</v>
      </c>
      <c r="B3" s="1">
        <v>140</v>
      </c>
    </row>
    <row r="4" spans="1:8" x14ac:dyDescent="0.2">
      <c r="A4" s="1" t="s">
        <v>4</v>
      </c>
      <c r="B4" s="1">
        <v>5</v>
      </c>
    </row>
    <row r="5" spans="1:8" x14ac:dyDescent="0.2">
      <c r="A5" s="1" t="s">
        <v>5</v>
      </c>
      <c r="B5" s="2">
        <v>5000000</v>
      </c>
    </row>
    <row r="6" spans="1:8" x14ac:dyDescent="0.2">
      <c r="A6" s="1" t="s">
        <v>7</v>
      </c>
      <c r="B6" s="2">
        <v>70000</v>
      </c>
      <c r="C6" s="2">
        <v>90000</v>
      </c>
      <c r="D6" s="2">
        <v>100000</v>
      </c>
      <c r="E6" s="2">
        <v>85000</v>
      </c>
      <c r="F6" s="2">
        <v>75000</v>
      </c>
    </row>
    <row r="7" spans="1:8" x14ac:dyDescent="0.2">
      <c r="A7" s="1" t="s">
        <v>8</v>
      </c>
      <c r="B7" s="1">
        <v>350</v>
      </c>
    </row>
    <row r="8" spans="1:8" x14ac:dyDescent="0.2">
      <c r="A8" s="1" t="s">
        <v>9</v>
      </c>
      <c r="B8" s="2">
        <v>17000000</v>
      </c>
    </row>
    <row r="9" spans="1:8" x14ac:dyDescent="0.2">
      <c r="A9" s="1" t="s">
        <v>10</v>
      </c>
      <c r="B9" s="3">
        <v>0.1429</v>
      </c>
      <c r="C9" s="3">
        <v>0.24490000000000001</v>
      </c>
      <c r="D9" s="3">
        <v>0.1749</v>
      </c>
      <c r="E9" s="3">
        <v>0.1249</v>
      </c>
      <c r="F9" s="3">
        <v>8.9300000000000004E-2</v>
      </c>
      <c r="G9" s="4"/>
      <c r="H9" s="4"/>
    </row>
    <row r="10" spans="1:8" x14ac:dyDescent="0.2">
      <c r="A10" s="1" t="s">
        <v>17</v>
      </c>
      <c r="B10" s="3">
        <v>0.35</v>
      </c>
    </row>
    <row r="11" spans="1:8" x14ac:dyDescent="0.2">
      <c r="A11" s="1" t="s">
        <v>18</v>
      </c>
      <c r="B11" s="2">
        <v>3500000</v>
      </c>
    </row>
    <row r="12" spans="1:8" x14ac:dyDescent="0.2">
      <c r="A12" s="1" t="s">
        <v>1</v>
      </c>
      <c r="B12" s="2">
        <v>700000</v>
      </c>
    </row>
    <row r="13" spans="1:8" x14ac:dyDescent="0.2">
      <c r="A13" s="1" t="s">
        <v>2</v>
      </c>
      <c r="B13" s="2">
        <v>250000</v>
      </c>
    </row>
    <row r="14" spans="1:8" x14ac:dyDescent="0.2">
      <c r="A14" s="1" t="s">
        <v>21</v>
      </c>
      <c r="B14" s="1">
        <v>0.90910000000000002</v>
      </c>
      <c r="C14" s="1">
        <v>0.82640000000000002</v>
      </c>
      <c r="D14" s="1">
        <v>0.75129999999999997</v>
      </c>
      <c r="E14" s="1">
        <v>0.68300000000000005</v>
      </c>
      <c r="F14" s="1">
        <v>0.62090000000000001</v>
      </c>
    </row>
    <row r="15" spans="1:8" x14ac:dyDescent="0.2">
      <c r="A15" s="5" t="s">
        <v>28</v>
      </c>
    </row>
    <row r="16" spans="1:8" ht="23" x14ac:dyDescent="0.2">
      <c r="A16" s="1" t="s">
        <v>23</v>
      </c>
      <c r="B16" s="6">
        <f>B8</f>
        <v>17000000</v>
      </c>
      <c r="C16" s="7"/>
    </row>
    <row r="17" spans="1:6" ht="23" x14ac:dyDescent="0.2">
      <c r="A17" s="1" t="s">
        <v>24</v>
      </c>
      <c r="B17" s="8">
        <f>B11</f>
        <v>3500000</v>
      </c>
      <c r="C17" s="9"/>
    </row>
    <row r="18" spans="1:6" x14ac:dyDescent="0.2">
      <c r="A18" s="1" t="s">
        <v>25</v>
      </c>
      <c r="B18" s="2">
        <f>B16-B17</f>
        <v>13500000</v>
      </c>
      <c r="E18" s="10"/>
    </row>
    <row r="19" spans="1:6" x14ac:dyDescent="0.2">
      <c r="A19" s="1" t="s">
        <v>26</v>
      </c>
      <c r="B19" s="11">
        <f>SUM('Soft-Touch iPod'!C11:G11)</f>
        <v>-13207300</v>
      </c>
      <c r="E19" s="10"/>
    </row>
    <row r="20" spans="1:6" ht="17" thickBot="1" x14ac:dyDescent="0.25">
      <c r="A20" s="1" t="s">
        <v>27</v>
      </c>
      <c r="B20" s="12">
        <f>SUM(B18:B19)</f>
        <v>292700</v>
      </c>
      <c r="C20" s="10"/>
      <c r="E20" s="10"/>
    </row>
    <row r="21" spans="1:6" ht="17" thickTop="1" x14ac:dyDescent="0.2">
      <c r="A21" s="5" t="s">
        <v>31</v>
      </c>
      <c r="E21" s="10"/>
    </row>
    <row r="22" spans="1:6" x14ac:dyDescent="0.2">
      <c r="A22" s="1" t="s">
        <v>32</v>
      </c>
      <c r="B22" s="13">
        <f>0.1*'Soft-Touch iPod'!C7</f>
        <v>2450000</v>
      </c>
      <c r="C22" s="13">
        <f>0.1*'Soft-Touch iPod'!D7</f>
        <v>3150000</v>
      </c>
      <c r="D22" s="13">
        <f>0.1*'Soft-Touch iPod'!E7</f>
        <v>3500000</v>
      </c>
      <c r="E22" s="13">
        <f>0.1*'Soft-Touch iPod'!F7</f>
        <v>2975000</v>
      </c>
      <c r="F22" s="14">
        <f>SUM(B22:E22)</f>
        <v>12075000</v>
      </c>
    </row>
    <row r="23" spans="1:6" x14ac:dyDescent="0.2">
      <c r="A23" s="1" t="s">
        <v>33</v>
      </c>
      <c r="B23" s="13">
        <f>-0.15*'Soft-Touch iPod'!C8</f>
        <v>1470000</v>
      </c>
      <c r="C23" s="13">
        <f>-0.15*'Soft-Touch iPod'!D8</f>
        <v>1890000</v>
      </c>
      <c r="D23" s="13">
        <f>-0.15*'Soft-Touch iPod'!E8</f>
        <v>2100000</v>
      </c>
      <c r="E23" s="13">
        <f>-0.15*'Soft-Touch iPod'!F8</f>
        <v>1785000</v>
      </c>
      <c r="F23" s="14">
        <f t="shared" ref="F23:F24" si="0">SUM(B23:E23)</f>
        <v>7245000</v>
      </c>
    </row>
    <row r="24" spans="1:6" x14ac:dyDescent="0.2">
      <c r="A24" s="1" t="s">
        <v>34</v>
      </c>
      <c r="B24" s="13">
        <f>0.1*'Soft-Touch iPod'!C8</f>
        <v>-980000</v>
      </c>
      <c r="C24" s="13">
        <f>0.1*'Soft-Touch iPod'!D8</f>
        <v>-1260000</v>
      </c>
      <c r="D24" s="13">
        <f>0.1*'Soft-Touch iPod'!E8</f>
        <v>-1400000</v>
      </c>
      <c r="E24" s="13">
        <f>0.1*'Soft-Touch iPod'!F8</f>
        <v>-1190000</v>
      </c>
      <c r="F24" s="14">
        <f t="shared" si="0"/>
        <v>-4830000</v>
      </c>
    </row>
    <row r="25" spans="1:6" ht="17" thickBot="1" x14ac:dyDescent="0.25">
      <c r="A25" s="1" t="s">
        <v>35</v>
      </c>
      <c r="B25" s="15">
        <f>SUM(B22:B24)</f>
        <v>2940000</v>
      </c>
      <c r="C25" s="15">
        <f t="shared" ref="C25:E25" si="1">SUM(C22:C24)</f>
        <v>3780000</v>
      </c>
      <c r="D25" s="15">
        <f t="shared" si="1"/>
        <v>4200000</v>
      </c>
      <c r="E25" s="15">
        <f t="shared" si="1"/>
        <v>3570000</v>
      </c>
      <c r="F25" s="15">
        <f>SUM(F22:F24)</f>
        <v>14490000</v>
      </c>
    </row>
    <row r="26" spans="1:6" ht="17" thickTop="1" x14ac:dyDescent="0.2"/>
    <row r="27" spans="1:6" x14ac:dyDescent="0.2">
      <c r="A27" s="42" t="s">
        <v>43</v>
      </c>
      <c r="B27" s="42"/>
      <c r="C27" s="42"/>
      <c r="D27" s="42"/>
    </row>
    <row r="28" spans="1:6" x14ac:dyDescent="0.2">
      <c r="A28" s="16" t="s">
        <v>41</v>
      </c>
      <c r="B28" s="17">
        <v>80000</v>
      </c>
      <c r="C28" s="18">
        <v>60000</v>
      </c>
      <c r="D28" s="16"/>
    </row>
    <row r="29" spans="1:6" x14ac:dyDescent="0.2">
      <c r="A29" s="16" t="s">
        <v>42</v>
      </c>
      <c r="B29" s="19">
        <v>260</v>
      </c>
      <c r="C29" s="16"/>
      <c r="D29" s="16"/>
    </row>
    <row r="30" spans="1:6" x14ac:dyDescent="0.2">
      <c r="A30" s="16" t="s">
        <v>12</v>
      </c>
      <c r="B30" s="19">
        <v>120</v>
      </c>
      <c r="C30" s="16"/>
      <c r="D30" s="16"/>
    </row>
    <row r="31" spans="1:6" x14ac:dyDescent="0.2">
      <c r="A31" s="16" t="s">
        <v>13</v>
      </c>
      <c r="B31" s="17">
        <v>2000000</v>
      </c>
      <c r="C31" s="16"/>
      <c r="D31" s="16"/>
    </row>
    <row r="32" spans="1:6" x14ac:dyDescent="0.2">
      <c r="A32" s="16"/>
      <c r="B32" s="17"/>
      <c r="C32" s="16"/>
      <c r="D32" s="16"/>
    </row>
    <row r="33" spans="1:4" x14ac:dyDescent="0.2">
      <c r="A33" s="42" t="s">
        <v>44</v>
      </c>
      <c r="B33" s="42"/>
      <c r="C33" s="42"/>
      <c r="D33" s="42"/>
    </row>
    <row r="34" spans="1:4" x14ac:dyDescent="0.2">
      <c r="A34" s="16" t="s">
        <v>41</v>
      </c>
      <c r="B34" s="17">
        <f>B28-15000</f>
        <v>65000</v>
      </c>
      <c r="C34" s="17">
        <f>C28-15000</f>
        <v>45000</v>
      </c>
      <c r="D34" s="16"/>
    </row>
    <row r="35" spans="1:4" x14ac:dyDescent="0.2">
      <c r="A35" s="16" t="s">
        <v>42</v>
      </c>
      <c r="B35" s="19">
        <v>220</v>
      </c>
      <c r="C35" s="16"/>
      <c r="D35" s="16"/>
    </row>
    <row r="36" spans="1:4" x14ac:dyDescent="0.2">
      <c r="A36" s="16" t="s">
        <v>12</v>
      </c>
      <c r="B36" s="19">
        <v>120</v>
      </c>
      <c r="C36" s="16"/>
      <c r="D36" s="16"/>
    </row>
    <row r="37" spans="1:4" x14ac:dyDescent="0.2">
      <c r="A37" s="16" t="s">
        <v>13</v>
      </c>
      <c r="B37" s="17">
        <v>2000000</v>
      </c>
      <c r="C37" s="16"/>
      <c r="D37" s="16"/>
    </row>
    <row r="38" spans="1:4" x14ac:dyDescent="0.2">
      <c r="A38" s="16"/>
      <c r="B38" s="16"/>
      <c r="C38" s="16"/>
      <c r="D38" s="16"/>
    </row>
  </sheetData>
  <mergeCells count="3">
    <mergeCell ref="A1:F1"/>
    <mergeCell ref="A27:D27"/>
    <mergeCell ref="A33:D3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77BF-5278-4088-9030-4B30066D2A8F}">
  <dimension ref="A1:I37"/>
  <sheetViews>
    <sheetView showGridLines="0" workbookViewId="0">
      <selection activeCell="A20" sqref="A20"/>
    </sheetView>
  </sheetViews>
  <sheetFormatPr baseColWidth="10" defaultColWidth="9.1640625" defaultRowHeight="16" x14ac:dyDescent="0.2"/>
  <cols>
    <col min="1" max="1" width="37.83203125" style="1" bestFit="1" customWidth="1"/>
    <col min="2" max="7" width="20.1640625" style="1" bestFit="1" customWidth="1"/>
    <col min="8" max="8" width="18.1640625" style="1" bestFit="1" customWidth="1"/>
    <col min="9" max="9" width="18.83203125" style="1" bestFit="1" customWidth="1"/>
    <col min="10" max="16384" width="9.1640625" style="1"/>
  </cols>
  <sheetData>
    <row r="1" spans="1:9" ht="23" x14ac:dyDescent="0.25">
      <c r="A1" s="43" t="s">
        <v>52</v>
      </c>
      <c r="B1" s="43"/>
      <c r="C1" s="43"/>
      <c r="D1" s="43"/>
      <c r="E1" s="43"/>
      <c r="F1" s="43"/>
      <c r="G1" s="43"/>
    </row>
    <row r="2" spans="1:9" x14ac:dyDescent="0.2">
      <c r="A2" s="20" t="s">
        <v>0</v>
      </c>
      <c r="B2" s="20">
        <v>0</v>
      </c>
      <c r="C2" s="20">
        <f>B2+1</f>
        <v>1</v>
      </c>
      <c r="D2" s="20">
        <f t="shared" ref="D2:G2" si="0">C2+1</f>
        <v>2</v>
      </c>
      <c r="E2" s="20">
        <f t="shared" si="0"/>
        <v>3</v>
      </c>
      <c r="F2" s="20">
        <f t="shared" si="0"/>
        <v>4</v>
      </c>
      <c r="G2" s="20">
        <f t="shared" si="0"/>
        <v>5</v>
      </c>
    </row>
    <row r="3" spans="1:9" x14ac:dyDescent="0.2">
      <c r="A3" s="1" t="s">
        <v>1</v>
      </c>
      <c r="B3" s="13">
        <f>-Assumptions!B12</f>
        <v>-700000</v>
      </c>
      <c r="C3" s="13"/>
      <c r="D3" s="13"/>
      <c r="E3" s="13"/>
      <c r="F3" s="13"/>
      <c r="G3" s="13"/>
      <c r="H3" s="21"/>
    </row>
    <row r="4" spans="1:9" x14ac:dyDescent="0.2">
      <c r="A4" s="1" t="s">
        <v>2</v>
      </c>
      <c r="B4" s="13">
        <f>-Assumptions!B13</f>
        <v>-250000</v>
      </c>
      <c r="C4" s="13"/>
      <c r="D4" s="13"/>
      <c r="E4" s="13"/>
      <c r="F4" s="13"/>
      <c r="G4" s="13"/>
      <c r="H4" s="21"/>
    </row>
    <row r="5" spans="1:9" x14ac:dyDescent="0.2">
      <c r="A5" s="1" t="str">
        <f>Assumptions!A8</f>
        <v>Equipement Cost</v>
      </c>
      <c r="B5" s="13">
        <f>-Assumptions!B8</f>
        <v>-17000000</v>
      </c>
      <c r="C5" s="13"/>
      <c r="D5" s="13"/>
      <c r="E5" s="13"/>
      <c r="F5" s="13"/>
      <c r="G5" s="13"/>
      <c r="H5" s="21"/>
    </row>
    <row r="6" spans="1:9" x14ac:dyDescent="0.2">
      <c r="A6" s="1" t="s">
        <v>36</v>
      </c>
      <c r="B6" s="13">
        <f>-Assumptions!F25</f>
        <v>-14490000</v>
      </c>
      <c r="C6" s="13"/>
      <c r="D6" s="13"/>
      <c r="E6" s="13"/>
      <c r="F6" s="13"/>
      <c r="G6" s="13"/>
      <c r="H6" s="21"/>
    </row>
    <row r="7" spans="1:9" x14ac:dyDescent="0.2">
      <c r="A7" s="1" t="s">
        <v>11</v>
      </c>
      <c r="B7" s="13"/>
      <c r="C7" s="13">
        <f>Assumptions!B6*Assumptions!$B$7</f>
        <v>24500000</v>
      </c>
      <c r="D7" s="13">
        <f>Assumptions!C6*Assumptions!$B$7</f>
        <v>31500000</v>
      </c>
      <c r="E7" s="13">
        <f>Assumptions!D6*Assumptions!$B$7</f>
        <v>35000000</v>
      </c>
      <c r="F7" s="13">
        <f>Assumptions!E6*Assumptions!$B$7</f>
        <v>29750000</v>
      </c>
      <c r="G7" s="13">
        <f>Assumptions!F6*Assumptions!$B$7</f>
        <v>26250000</v>
      </c>
      <c r="H7" s="21"/>
    </row>
    <row r="8" spans="1:9" x14ac:dyDescent="0.2">
      <c r="A8" s="1" t="s">
        <v>12</v>
      </c>
      <c r="B8" s="13"/>
      <c r="C8" s="13">
        <f>-Assumptions!B6*Assumptions!$B$3</f>
        <v>-9800000</v>
      </c>
      <c r="D8" s="13">
        <f>-Assumptions!C6*Assumptions!$B$3</f>
        <v>-12600000</v>
      </c>
      <c r="E8" s="13">
        <f>-Assumptions!D6*Assumptions!$B$3</f>
        <v>-14000000</v>
      </c>
      <c r="F8" s="13">
        <f>-Assumptions!E6*Assumptions!$B$3</f>
        <v>-11900000</v>
      </c>
      <c r="G8" s="13">
        <f>-Assumptions!F6*Assumptions!$B$3</f>
        <v>-10500000</v>
      </c>
      <c r="H8" s="21"/>
    </row>
    <row r="9" spans="1:9" x14ac:dyDescent="0.2">
      <c r="A9" s="22" t="s">
        <v>13</v>
      </c>
      <c r="B9" s="23"/>
      <c r="C9" s="23">
        <f>-Assumptions!$B$5</f>
        <v>-5000000</v>
      </c>
      <c r="D9" s="23">
        <f>-Assumptions!$B$5</f>
        <v>-5000000</v>
      </c>
      <c r="E9" s="23">
        <f>-Assumptions!$B$5</f>
        <v>-5000000</v>
      </c>
      <c r="F9" s="23">
        <f>-Assumptions!$B$5</f>
        <v>-5000000</v>
      </c>
      <c r="G9" s="23">
        <f>-Assumptions!$B$5</f>
        <v>-5000000</v>
      </c>
      <c r="H9" s="21"/>
    </row>
    <row r="10" spans="1:9" x14ac:dyDescent="0.2">
      <c r="A10" s="1" t="s">
        <v>15</v>
      </c>
      <c r="B10" s="13"/>
      <c r="C10" s="13">
        <f>SUM(C7:C9)</f>
        <v>9700000</v>
      </c>
      <c r="D10" s="13">
        <f t="shared" ref="D10:G10" si="1">SUM(D7:D9)</f>
        <v>13900000</v>
      </c>
      <c r="E10" s="13">
        <f t="shared" si="1"/>
        <v>16000000</v>
      </c>
      <c r="F10" s="13">
        <f t="shared" si="1"/>
        <v>12850000</v>
      </c>
      <c r="G10" s="13">
        <f t="shared" si="1"/>
        <v>10750000</v>
      </c>
      <c r="H10" s="21"/>
    </row>
    <row r="11" spans="1:9" x14ac:dyDescent="0.2">
      <c r="A11" s="1" t="s">
        <v>14</v>
      </c>
      <c r="B11" s="13"/>
      <c r="C11" s="13">
        <f>-Assumptions!B9*Assumptions!$B$8</f>
        <v>-2429300</v>
      </c>
      <c r="D11" s="13">
        <f>-Assumptions!C9*Assumptions!$B$8</f>
        <v>-4163300</v>
      </c>
      <c r="E11" s="13">
        <f>-Assumptions!D9*Assumptions!$B$8</f>
        <v>-2973300</v>
      </c>
      <c r="F11" s="13">
        <f>-Assumptions!E9*Assumptions!$B$8</f>
        <v>-2123300</v>
      </c>
      <c r="G11" s="13">
        <f>-Assumptions!F9*Assumptions!$B$8</f>
        <v>-1518100</v>
      </c>
      <c r="H11" s="21"/>
      <c r="I11" s="13"/>
    </row>
    <row r="12" spans="1:9" x14ac:dyDescent="0.2">
      <c r="A12" s="1" t="str">
        <f>Assumptions!A15</f>
        <v>Year 5 Depreciation adjustment</v>
      </c>
      <c r="B12" s="13"/>
      <c r="C12" s="13"/>
      <c r="D12" s="13"/>
      <c r="E12" s="13"/>
      <c r="F12" s="13"/>
      <c r="G12" s="13">
        <f>-Assumptions!B20</f>
        <v>-292700</v>
      </c>
      <c r="H12" s="21"/>
      <c r="I12" s="13"/>
    </row>
    <row r="13" spans="1:9" x14ac:dyDescent="0.2">
      <c r="A13" s="1" t="s">
        <v>16</v>
      </c>
      <c r="B13" s="13"/>
      <c r="C13" s="13">
        <f>SUM(C10:C12)</f>
        <v>7270700</v>
      </c>
      <c r="D13" s="13">
        <f t="shared" ref="D13:F13" si="2">SUM(D10:D12)</f>
        <v>9736700</v>
      </c>
      <c r="E13" s="13">
        <f t="shared" si="2"/>
        <v>13026700</v>
      </c>
      <c r="F13" s="13">
        <f t="shared" si="2"/>
        <v>10726700</v>
      </c>
      <c r="G13" s="13">
        <f t="shared" ref="G13" si="3">SUM(G10:G12)</f>
        <v>8939200</v>
      </c>
      <c r="H13" s="21"/>
    </row>
    <row r="14" spans="1:9" x14ac:dyDescent="0.2">
      <c r="A14" s="1" t="s">
        <v>55</v>
      </c>
      <c r="B14" s="13"/>
      <c r="C14" s="13">
        <f>-Assumptions!$B$10*'Soft-Touch iPod'!C13</f>
        <v>-2544745</v>
      </c>
      <c r="D14" s="13">
        <f>-Assumptions!$B$10*'Soft-Touch iPod'!D13</f>
        <v>-3407845</v>
      </c>
      <c r="E14" s="13">
        <f>-Assumptions!$B$10*'Soft-Touch iPod'!E13</f>
        <v>-4559345</v>
      </c>
      <c r="F14" s="13">
        <f>-Assumptions!$B$10*'Soft-Touch iPod'!F13</f>
        <v>-3754344.9999999995</v>
      </c>
      <c r="G14" s="13">
        <f>-Assumptions!$B$10*'Soft-Touch iPod'!G13</f>
        <v>-3128720</v>
      </c>
      <c r="H14" s="21"/>
    </row>
    <row r="15" spans="1:9" x14ac:dyDescent="0.2">
      <c r="A15" s="1" t="s">
        <v>56</v>
      </c>
      <c r="B15" s="13"/>
      <c r="C15" s="13">
        <f>SUM(C13:C14)</f>
        <v>4725955</v>
      </c>
      <c r="D15" s="13">
        <f t="shared" ref="D15:F15" si="4">SUM(D13:D14)</f>
        <v>6328855</v>
      </c>
      <c r="E15" s="13">
        <f t="shared" si="4"/>
        <v>8467355</v>
      </c>
      <c r="F15" s="13">
        <f t="shared" si="4"/>
        <v>6972355</v>
      </c>
      <c r="G15" s="13">
        <f t="shared" ref="G15" si="5">SUM(G13:G14)</f>
        <v>5810480</v>
      </c>
      <c r="H15" s="21"/>
    </row>
    <row r="16" spans="1:9" x14ac:dyDescent="0.2">
      <c r="A16" s="1" t="s">
        <v>19</v>
      </c>
      <c r="B16" s="13"/>
      <c r="C16" s="13">
        <v>0</v>
      </c>
      <c r="D16" s="13">
        <v>0</v>
      </c>
      <c r="E16" s="13">
        <v>0</v>
      </c>
      <c r="F16" s="13">
        <v>0</v>
      </c>
      <c r="G16" s="13">
        <f>Assumptions!B11</f>
        <v>3500000</v>
      </c>
      <c r="H16" s="21"/>
    </row>
    <row r="17" spans="1:8" x14ac:dyDescent="0.2">
      <c r="A17" s="1" t="s">
        <v>29</v>
      </c>
      <c r="B17" s="13"/>
      <c r="C17" s="13">
        <f>Assumptions!B9*Assumptions!$B$8</f>
        <v>2429300</v>
      </c>
      <c r="D17" s="13">
        <f>Assumptions!C9*Assumptions!$B$8</f>
        <v>4163300</v>
      </c>
      <c r="E17" s="13">
        <f>Assumptions!D9*Assumptions!$B$8</f>
        <v>2973300</v>
      </c>
      <c r="F17" s="13">
        <f>Assumptions!E9*Assumptions!$B$8</f>
        <v>2123300</v>
      </c>
      <c r="G17" s="13">
        <f>Assumptions!F9*Assumptions!$B$8</f>
        <v>1518100</v>
      </c>
      <c r="H17" s="21"/>
    </row>
    <row r="18" spans="1:8" x14ac:dyDescent="0.2">
      <c r="A18" s="1" t="s">
        <v>30</v>
      </c>
      <c r="B18" s="13"/>
      <c r="C18" s="13"/>
      <c r="D18" s="13"/>
      <c r="E18" s="13"/>
      <c r="F18" s="13"/>
      <c r="G18" s="13">
        <f>Assumptions!B20</f>
        <v>292700</v>
      </c>
      <c r="H18" s="21"/>
    </row>
    <row r="19" spans="1:8" x14ac:dyDescent="0.2">
      <c r="A19" s="1" t="s">
        <v>37</v>
      </c>
      <c r="B19" s="13"/>
      <c r="C19" s="13"/>
      <c r="D19" s="13"/>
      <c r="E19" s="13"/>
      <c r="F19" s="13"/>
      <c r="G19" s="13">
        <f>Assumptions!F25</f>
        <v>14490000</v>
      </c>
      <c r="H19" s="21"/>
    </row>
    <row r="20" spans="1:8" x14ac:dyDescent="0.2">
      <c r="A20" s="1" t="s">
        <v>57</v>
      </c>
      <c r="B20" s="13">
        <f>SUM(B3:B18)</f>
        <v>-32440000</v>
      </c>
      <c r="C20" s="13">
        <f>SUM(C15:C18)</f>
        <v>7155255</v>
      </c>
      <c r="D20" s="13">
        <f t="shared" ref="D20:F20" si="6">SUM(D15:D18)</f>
        <v>10492155</v>
      </c>
      <c r="E20" s="13">
        <f t="shared" si="6"/>
        <v>11440655</v>
      </c>
      <c r="F20" s="13">
        <f t="shared" si="6"/>
        <v>9095655</v>
      </c>
      <c r="G20" s="13">
        <f t="shared" ref="G20" si="7">SUM(G15:G18)</f>
        <v>11121280</v>
      </c>
      <c r="H20" s="21"/>
    </row>
    <row r="21" spans="1:8" x14ac:dyDescent="0.2">
      <c r="A21" s="1" t="str">
        <f>Assumptions!A14</f>
        <v>Discounting Factors@10%</v>
      </c>
      <c r="B21" s="24">
        <v>1</v>
      </c>
      <c r="C21" s="24">
        <f>Assumptions!B14</f>
        <v>0.90910000000000002</v>
      </c>
      <c r="D21" s="24">
        <f>Assumptions!C14</f>
        <v>0.82640000000000002</v>
      </c>
      <c r="E21" s="24">
        <f>Assumptions!D14</f>
        <v>0.75129999999999997</v>
      </c>
      <c r="F21" s="24">
        <f>Assumptions!E14</f>
        <v>0.68300000000000005</v>
      </c>
      <c r="G21" s="24">
        <f>Assumptions!F14</f>
        <v>0.62090000000000001</v>
      </c>
      <c r="H21" s="21"/>
    </row>
    <row r="22" spans="1:8" ht="17" thickBot="1" x14ac:dyDescent="0.25">
      <c r="A22" s="25" t="s">
        <v>22</v>
      </c>
      <c r="B22" s="15">
        <f t="shared" ref="B22:G22" si="8">B20*B21</f>
        <v>-32440000</v>
      </c>
      <c r="C22" s="15">
        <f t="shared" si="8"/>
        <v>6504842.3205000004</v>
      </c>
      <c r="D22" s="15">
        <f t="shared" si="8"/>
        <v>8670716.8920000009</v>
      </c>
      <c r="E22" s="15">
        <f t="shared" si="8"/>
        <v>8595364.1014999989</v>
      </c>
      <c r="F22" s="15">
        <f t="shared" si="8"/>
        <v>6212332.3650000002</v>
      </c>
      <c r="G22" s="15">
        <f t="shared" si="8"/>
        <v>6905202.7520000003</v>
      </c>
      <c r="H22" s="21"/>
    </row>
    <row r="23" spans="1:8" ht="17" thickTop="1" x14ac:dyDescent="0.2">
      <c r="A23" s="26"/>
      <c r="B23" s="27"/>
      <c r="C23" s="27"/>
      <c r="D23" s="27"/>
      <c r="E23" s="27"/>
      <c r="F23" s="27"/>
      <c r="G23" s="27"/>
      <c r="H23" s="21"/>
    </row>
    <row r="24" spans="1:8" x14ac:dyDescent="0.2">
      <c r="A24" s="28" t="s">
        <v>40</v>
      </c>
      <c r="B24" s="29"/>
      <c r="C24" s="30">
        <f>B22+C22</f>
        <v>-25935157.679499999</v>
      </c>
      <c r="D24" s="30">
        <f>IFERROR(C24+D22,0)</f>
        <v>-17264440.787499998</v>
      </c>
      <c r="E24" s="30">
        <f>IFERROR(D24+E22,0)</f>
        <v>-8669076.6859999988</v>
      </c>
      <c r="F24" s="30">
        <f>IFERROR(E24+F22,0)</f>
        <v>-2456744.3209999986</v>
      </c>
      <c r="G24" s="30">
        <f>IFERROR(F24+G22,0)</f>
        <v>4448458.4310000017</v>
      </c>
    </row>
    <row r="25" spans="1:8" x14ac:dyDescent="0.2">
      <c r="A25" s="31" t="s">
        <v>39</v>
      </c>
      <c r="B25" s="32">
        <f>4+(-F24/G22)</f>
        <v>4.3557816344043534</v>
      </c>
      <c r="C25" s="33"/>
      <c r="D25" s="33"/>
      <c r="E25" s="33"/>
      <c r="F25" s="33"/>
      <c r="G25" s="33"/>
    </row>
    <row r="26" spans="1:8" x14ac:dyDescent="0.2">
      <c r="A26" s="31" t="s">
        <v>38</v>
      </c>
      <c r="B26" s="34">
        <f>SUM(B22:G22)</f>
        <v>4448458.4310000017</v>
      </c>
      <c r="C26" s="33"/>
      <c r="D26" s="33"/>
      <c r="E26" s="33"/>
      <c r="F26" s="33"/>
      <c r="G26" s="33"/>
    </row>
    <row r="28" spans="1:8" x14ac:dyDescent="0.2">
      <c r="A28" s="10"/>
      <c r="B28" s="10"/>
      <c r="C28" s="10"/>
      <c r="D28" s="10"/>
    </row>
    <row r="29" spans="1:8" x14ac:dyDescent="0.2">
      <c r="A29" s="10"/>
      <c r="B29" s="10"/>
      <c r="C29" s="10"/>
      <c r="D29" s="10"/>
    </row>
    <row r="30" spans="1:8" x14ac:dyDescent="0.2">
      <c r="A30" s="10"/>
      <c r="B30" s="10"/>
      <c r="C30" s="10"/>
      <c r="D30" s="10"/>
    </row>
    <row r="31" spans="1:8" x14ac:dyDescent="0.2">
      <c r="A31" s="10"/>
      <c r="B31" s="10"/>
      <c r="C31" s="10"/>
      <c r="D31" s="10"/>
    </row>
    <row r="32" spans="1:8" x14ac:dyDescent="0.2">
      <c r="A32" s="10"/>
      <c r="B32" s="10"/>
      <c r="C32" s="10"/>
      <c r="D32" s="10"/>
    </row>
    <row r="33" spans="1:4" x14ac:dyDescent="0.2">
      <c r="A33" s="10"/>
      <c r="B33" s="10"/>
      <c r="C33" s="10"/>
      <c r="D33" s="10"/>
    </row>
    <row r="34" spans="1:4" x14ac:dyDescent="0.2">
      <c r="A34" s="10"/>
      <c r="B34" s="10"/>
      <c r="C34" s="10"/>
      <c r="D34" s="10"/>
    </row>
    <row r="35" spans="1:4" x14ac:dyDescent="0.2">
      <c r="A35" s="10"/>
      <c r="B35" s="10"/>
      <c r="C35" s="10"/>
      <c r="D35" s="10"/>
    </row>
    <row r="36" spans="1:4" x14ac:dyDescent="0.2">
      <c r="A36" s="10"/>
      <c r="B36" s="10"/>
      <c r="C36" s="10"/>
      <c r="D36" s="10"/>
    </row>
    <row r="37" spans="1:4" x14ac:dyDescent="0.2">
      <c r="A37" s="10"/>
      <c r="B37" s="10"/>
      <c r="C37" s="10"/>
      <c r="D37" s="10"/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F3E8-44B5-4B95-B58F-13161EC8198F}">
  <dimension ref="A1:C25"/>
  <sheetViews>
    <sheetView showGridLines="0" workbookViewId="0">
      <selection activeCell="A21" sqref="A21"/>
    </sheetView>
  </sheetViews>
  <sheetFormatPr baseColWidth="10" defaultColWidth="9.1640625" defaultRowHeight="16" x14ac:dyDescent="0.2"/>
  <cols>
    <col min="1" max="1" width="28.1640625" style="1" customWidth="1"/>
    <col min="2" max="3" width="24.5" style="1" bestFit="1" customWidth="1"/>
    <col min="4" max="16384" width="9.1640625" style="1"/>
  </cols>
  <sheetData>
    <row r="1" spans="1:3" x14ac:dyDescent="0.2">
      <c r="A1" s="39" t="s">
        <v>45</v>
      </c>
      <c r="B1" s="39"/>
      <c r="C1" s="39"/>
    </row>
    <row r="2" spans="1:3" x14ac:dyDescent="0.2">
      <c r="A2" s="1" t="s">
        <v>46</v>
      </c>
      <c r="B2" s="1">
        <v>1</v>
      </c>
      <c r="C2" s="1">
        <v>2</v>
      </c>
    </row>
    <row r="3" spans="1:3" x14ac:dyDescent="0.2">
      <c r="A3" s="1" t="s">
        <v>6</v>
      </c>
      <c r="B3" s="13">
        <f>Assumptions!B28*Assumptions!$B$29</f>
        <v>20800000</v>
      </c>
      <c r="C3" s="13">
        <f>Assumptions!C28*Assumptions!$B$29</f>
        <v>15600000</v>
      </c>
    </row>
    <row r="4" spans="1:3" x14ac:dyDescent="0.2">
      <c r="A4" s="1" t="str">
        <f>Assumptions!A30</f>
        <v>Variable Cost</v>
      </c>
      <c r="B4" s="13">
        <f>-Assumptions!B28*Assumptions!$B$30</f>
        <v>-9600000</v>
      </c>
      <c r="C4" s="13">
        <f>-Assumptions!C28*Assumptions!$B$30</f>
        <v>-7200000</v>
      </c>
    </row>
    <row r="5" spans="1:3" x14ac:dyDescent="0.2">
      <c r="A5" s="1" t="str">
        <f>Assumptions!A31</f>
        <v>Fixed Cost</v>
      </c>
      <c r="B5" s="13">
        <f>-Assumptions!$B$31</f>
        <v>-2000000</v>
      </c>
      <c r="C5" s="13">
        <f>Assumptions!$B$31</f>
        <v>2000000</v>
      </c>
    </row>
    <row r="6" spans="1:3" x14ac:dyDescent="0.2">
      <c r="A6" s="1" t="s">
        <v>48</v>
      </c>
      <c r="B6" s="13">
        <f>SUM(B3:B5)</f>
        <v>9200000</v>
      </c>
      <c r="C6" s="13">
        <f>SUM(C3:C5)</f>
        <v>10400000</v>
      </c>
    </row>
    <row r="7" spans="1:3" x14ac:dyDescent="0.2">
      <c r="A7" s="1" t="s">
        <v>47</v>
      </c>
      <c r="B7" s="13">
        <f>-B6*Assumptions!$B$10</f>
        <v>-3220000</v>
      </c>
      <c r="C7" s="13">
        <f>-C6*Assumptions!$B$10</f>
        <v>-3640000</v>
      </c>
    </row>
    <row r="8" spans="1:3" x14ac:dyDescent="0.2">
      <c r="A8" s="1" t="s">
        <v>20</v>
      </c>
      <c r="B8" s="13">
        <f>B6+B7</f>
        <v>5980000</v>
      </c>
      <c r="C8" s="13">
        <f>C6+C7</f>
        <v>6760000</v>
      </c>
    </row>
    <row r="9" spans="1:3" x14ac:dyDescent="0.2">
      <c r="A9" s="1" t="s">
        <v>49</v>
      </c>
      <c r="B9" s="24">
        <f>Assumptions!B14</f>
        <v>0.90910000000000002</v>
      </c>
      <c r="C9" s="24">
        <f>Assumptions!C14</f>
        <v>0.82640000000000002</v>
      </c>
    </row>
    <row r="10" spans="1:3" ht="17" thickBot="1" x14ac:dyDescent="0.25">
      <c r="A10" s="35" t="s">
        <v>50</v>
      </c>
      <c r="B10" s="36">
        <f>B8*B9</f>
        <v>5436418</v>
      </c>
      <c r="C10" s="36">
        <f>C8*C9</f>
        <v>5586464</v>
      </c>
    </row>
    <row r="11" spans="1:3" ht="17" thickTop="1" x14ac:dyDescent="0.2">
      <c r="A11" s="33"/>
      <c r="B11" s="37"/>
      <c r="C11" s="37"/>
    </row>
    <row r="12" spans="1:3" x14ac:dyDescent="0.2">
      <c r="A12" s="20" t="s">
        <v>51</v>
      </c>
      <c r="B12" s="38">
        <f>SUM(B10:C10)</f>
        <v>11022882</v>
      </c>
    </row>
    <row r="14" spans="1:3" x14ac:dyDescent="0.2">
      <c r="A14" s="39" t="s">
        <v>45</v>
      </c>
      <c r="B14" s="39"/>
      <c r="C14" s="39"/>
    </row>
    <row r="15" spans="1:3" x14ac:dyDescent="0.2">
      <c r="A15" s="1" t="s">
        <v>46</v>
      </c>
      <c r="B15" s="1">
        <v>1</v>
      </c>
      <c r="C15" s="1">
        <v>2</v>
      </c>
    </row>
    <row r="16" spans="1:3" x14ac:dyDescent="0.2">
      <c r="A16" s="1" t="s">
        <v>6</v>
      </c>
      <c r="B16" s="13">
        <f>Assumptions!B34*Assumptions!$B$35</f>
        <v>14300000</v>
      </c>
      <c r="C16" s="13">
        <f>Assumptions!C34*Assumptions!$B$35</f>
        <v>9900000</v>
      </c>
    </row>
    <row r="17" spans="1:3" x14ac:dyDescent="0.2">
      <c r="A17" s="1" t="str">
        <f>Assumptions!A36</f>
        <v>Variable Cost</v>
      </c>
      <c r="B17" s="13">
        <f>-Assumptions!$B$36*Assumptions!B34</f>
        <v>-7800000</v>
      </c>
      <c r="C17" s="13">
        <f>-Assumptions!$B$36*Assumptions!C34</f>
        <v>-5400000</v>
      </c>
    </row>
    <row r="18" spans="1:3" x14ac:dyDescent="0.2">
      <c r="A18" s="1" t="str">
        <f>Assumptions!A37</f>
        <v>Fixed Cost</v>
      </c>
      <c r="B18" s="13">
        <f>-Assumptions!$B$31</f>
        <v>-2000000</v>
      </c>
      <c r="C18" s="13">
        <f>-Assumptions!$B$31</f>
        <v>-2000000</v>
      </c>
    </row>
    <row r="19" spans="1:3" x14ac:dyDescent="0.2">
      <c r="A19" s="1" t="s">
        <v>48</v>
      </c>
      <c r="B19" s="13">
        <f>SUM(B16:B18)</f>
        <v>4500000</v>
      </c>
      <c r="C19" s="13">
        <f>SUM(C16:C18)</f>
        <v>2500000</v>
      </c>
    </row>
    <row r="20" spans="1:3" x14ac:dyDescent="0.2">
      <c r="A20" s="1" t="s">
        <v>47</v>
      </c>
      <c r="B20" s="13">
        <f>-B19*Assumptions!$B$10</f>
        <v>-1575000</v>
      </c>
      <c r="C20" s="13">
        <f>-C19*Assumptions!$B$10</f>
        <v>-875000</v>
      </c>
    </row>
    <row r="21" spans="1:3" x14ac:dyDescent="0.2">
      <c r="A21" s="1" t="s">
        <v>58</v>
      </c>
      <c r="B21" s="13">
        <f>B19+B20</f>
        <v>2925000</v>
      </c>
      <c r="C21" s="13">
        <f>C19+C20</f>
        <v>1625000</v>
      </c>
    </row>
    <row r="22" spans="1:3" x14ac:dyDescent="0.2">
      <c r="A22" s="1" t="s">
        <v>49</v>
      </c>
      <c r="B22" s="24">
        <f>Assumptions!B14</f>
        <v>0.90910000000000002</v>
      </c>
      <c r="C22" s="24">
        <f>Assumptions!C14</f>
        <v>0.82640000000000002</v>
      </c>
    </row>
    <row r="23" spans="1:3" ht="17" thickBot="1" x14ac:dyDescent="0.25">
      <c r="A23" s="35" t="s">
        <v>50</v>
      </c>
      <c r="B23" s="36">
        <f>B21*B22</f>
        <v>2659117.5</v>
      </c>
      <c r="C23" s="36">
        <f>C21*C22</f>
        <v>1342900</v>
      </c>
    </row>
    <row r="24" spans="1:3" ht="17" thickTop="1" x14ac:dyDescent="0.2"/>
    <row r="25" spans="1:3" x14ac:dyDescent="0.2">
      <c r="A25" s="20" t="s">
        <v>51</v>
      </c>
      <c r="B25" s="38">
        <f>SUM(B23:C23)</f>
        <v>4002017.5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D0AAE-BB34-43EE-A547-A14A0475AA5A}">
  <dimension ref="A1"/>
  <sheetViews>
    <sheetView tabSelected="1" workbookViewId="0">
      <selection activeCell="S21" sqref="S21"/>
    </sheetView>
  </sheetViews>
  <sheetFormatPr baseColWidth="10" defaultColWidth="9.1640625" defaultRowHeight="15" x14ac:dyDescent="0.2"/>
  <cols>
    <col min="1" max="16384" width="9.1640625" style="10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Assumptions</vt:lpstr>
      <vt:lpstr>Soft-Touch iPod</vt:lpstr>
      <vt:lpstr>Slim Line </vt:lpstr>
      <vt:lpstr>Decision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Microsoft Office User</cp:lastModifiedBy>
  <dcterms:created xsi:type="dcterms:W3CDTF">2020-11-27T06:53:21Z</dcterms:created>
  <dcterms:modified xsi:type="dcterms:W3CDTF">2020-11-27T16:46:45Z</dcterms:modified>
</cp:coreProperties>
</file>